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0" yWindow="2160" windowWidth="24160" windowHeight="14020" activeTab="2"/>
  </bookViews>
  <sheets>
    <sheet name="Data" sheetId="1" r:id="rId1"/>
    <sheet name="Chart" sheetId="2" r:id="rId2"/>
    <sheet name="Power Regression" sheetId="3" r:id="rId3"/>
    <sheet name="Exponential Regression" sheetId="4" r:id="rId4"/>
  </sheets>
  <definedNames/>
  <calcPr fullCalcOnLoad="1"/>
</workbook>
</file>

<file path=xl/sharedStrings.xml><?xml version="1.0" encoding="utf-8"?>
<sst xmlns="http://schemas.openxmlformats.org/spreadsheetml/2006/main" count="83" uniqueCount="49">
  <si>
    <t>X</t>
  </si>
  <si>
    <t xml:space="preserve">Y </t>
  </si>
  <si>
    <t>Z</t>
  </si>
  <si>
    <t>Gene Expression,change</t>
  </si>
  <si>
    <t>Y</t>
  </si>
  <si>
    <t>n</t>
  </si>
  <si>
    <t>T(n)</t>
  </si>
  <si>
    <t>C(n)</t>
  </si>
  <si>
    <t>F(n)</t>
  </si>
  <si>
    <t>F(n)</t>
  </si>
  <si>
    <t>T(n)</t>
  </si>
  <si>
    <t>C(n) X,Y,Z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</si>
  <si>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</si>
  <si>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</si>
  <si>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</si>
  <si>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</si>
  <si>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</si>
  <si>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</si>
  <si>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</si>
  <si>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</si>
  <si>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</si>
  <si>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</si>
  <si>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</si>
  <si>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</si>
  <si>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</si>
  <si>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</si>
  <si>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</si>
  <si>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</si>
  <si>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</si>
  <si>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</si>
  <si>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</si>
  <si>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</si>
  <si>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</si>
  <si>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</si>
  <si>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</si>
  <si>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</si>
  <si>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X Variable 1</t>
  </si>
  <si>
    <t>a</t>
  </si>
  <si>
    <t>b</t>
  </si>
  <si>
    <t>Rsquared</t>
  </si>
  <si>
    <t>y=ax^b</t>
  </si>
  <si>
    <t>y=ae^(xb)</t>
  </si>
  <si>
    <t>R(squared)</t>
  </si>
  <si>
    <t>ln(T(n))</t>
  </si>
  <si>
    <t>ln(C(n))</t>
  </si>
  <si>
    <t>note: for power regression use ln(T(n)) vs. ln(C(n)).  For exponential regression use T(n) vs. ln(C(n))</t>
  </si>
  <si>
    <t>n</t>
  </si>
  <si>
    <t>Estimated change (power)</t>
  </si>
  <si>
    <t>Estimated Features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</si>
</sst>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00000000000000000"/>
    <numFmt numFmtId="167" formatCode="0.0000000000000000000000000"/>
    <numFmt numFmtId="168" formatCode="0.000000000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0"/>
      <color indexed="8"/>
      <name val="Arial"/>
      <family val="2"/>
    </font>
    <font>
      <sz val="16"/>
      <color indexed="8"/>
      <name val="Myriad Pro"/>
      <family val="0"/>
    </font>
    <font>
      <sz val="16"/>
      <color indexed="8"/>
      <name val="Arial"/>
      <family val="0"/>
    </font>
    <font>
      <vertAlign val="superscript"/>
      <sz val="16"/>
      <color indexed="8"/>
      <name val="Arial"/>
      <family val="0"/>
    </font>
    <font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b/>
      <sz val="10"/>
      <color indexed="8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darkHorizontal">
        <fgColor indexed="13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8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Continuous"/>
    </xf>
    <xf numFmtId="0" fontId="0" fillId="33" borderId="0" xfId="0" applyFill="1" applyAlignment="1">
      <alignment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0915"/>
          <c:w val="0.9525"/>
          <c:h val="0.89125"/>
        </c:manualLayout>
      </c:layout>
      <c:scatterChart>
        <c:scatterStyle val="lineMarker"/>
        <c:varyColors val="0"/>
        <c:ser>
          <c:idx val="0"/>
          <c:order val="0"/>
          <c:tx>
            <c:strRef>
              <c:f>Data!$L$2</c:f>
              <c:strCache>
                <c:ptCount val="1"/>
                <c:pt idx="0">
                  <c:v>C(n) X,Y,Z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trendline>
            <c:spPr>
              <a:ln w="12700">
                <a:solidFill>
                  <a:srgbClr val="FF99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trendline>
            <c:spPr>
              <a:ln w="12700">
                <a:solidFill>
                  <a:srgbClr val="FF9900"/>
                </a:solidFill>
                <a:prstDash val="dash"/>
              </a:ln>
            </c:spPr>
            <c:trendlineType val="exp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00000000"/>
            </c:trendlineLbl>
          </c:trendline>
          <c:xVal>
            <c:numRef>
              <c:f>Data!$K$3:$K$29</c:f>
              <c:numCache>
                <c:ptCount val="27"/>
                <c:pt idx="0">
                  <c:v>4037302</c:v>
                </c:pt>
                <c:pt idx="1">
                  <c:v>6060610</c:v>
                </c:pt>
                <c:pt idx="2">
                  <c:v>8078492</c:v>
                </c:pt>
                <c:pt idx="3">
                  <c:v>10093817</c:v>
                </c:pt>
                <c:pt idx="4">
                  <c:v>12114159</c:v>
                </c:pt>
                <c:pt idx="5">
                  <c:v>14135045</c:v>
                </c:pt>
                <c:pt idx="6">
                  <c:v>16154389</c:v>
                </c:pt>
                <c:pt idx="7">
                  <c:v>18172939</c:v>
                </c:pt>
                <c:pt idx="8">
                  <c:v>20191600</c:v>
                </c:pt>
                <c:pt idx="9">
                  <c:v>4037302</c:v>
                </c:pt>
                <c:pt idx="10">
                  <c:v>6060610</c:v>
                </c:pt>
                <c:pt idx="11">
                  <c:v>8078492</c:v>
                </c:pt>
                <c:pt idx="12">
                  <c:v>10093817</c:v>
                </c:pt>
                <c:pt idx="13">
                  <c:v>12114159</c:v>
                </c:pt>
                <c:pt idx="14">
                  <c:v>14135045</c:v>
                </c:pt>
                <c:pt idx="15">
                  <c:v>16154389</c:v>
                </c:pt>
                <c:pt idx="16">
                  <c:v>18172939</c:v>
                </c:pt>
                <c:pt idx="17">
                  <c:v>20191600</c:v>
                </c:pt>
                <c:pt idx="18">
                  <c:v>4037302</c:v>
                </c:pt>
                <c:pt idx="19">
                  <c:v>6060610</c:v>
                </c:pt>
                <c:pt idx="20">
                  <c:v>8078492</c:v>
                </c:pt>
                <c:pt idx="21">
                  <c:v>10093817</c:v>
                </c:pt>
                <c:pt idx="22">
                  <c:v>12114159</c:v>
                </c:pt>
                <c:pt idx="23">
                  <c:v>14135045</c:v>
                </c:pt>
                <c:pt idx="24">
                  <c:v>16154389</c:v>
                </c:pt>
                <c:pt idx="25">
                  <c:v>18172939</c:v>
                </c:pt>
                <c:pt idx="26">
                  <c:v>20191600</c:v>
                </c:pt>
              </c:numCache>
            </c:numRef>
          </c:xVal>
          <c:yVal>
            <c:numRef>
              <c:f>Data!$L$3:$L$29</c:f>
              <c:numCache>
                <c:ptCount val="27"/>
                <c:pt idx="0">
                  <c:v>0.717391304347826</c:v>
                </c:pt>
                <c:pt idx="1">
                  <c:v>0.6075949367088608</c:v>
                </c:pt>
                <c:pt idx="2">
                  <c:v>0.3543307086614173</c:v>
                </c:pt>
                <c:pt idx="3">
                  <c:v>0.1686046511627907</c:v>
                </c:pt>
                <c:pt idx="4">
                  <c:v>0.21890547263681592</c:v>
                </c:pt>
                <c:pt idx="5">
                  <c:v>0.11020408163265306</c:v>
                </c:pt>
                <c:pt idx="6">
                  <c:v>0.15808823529411764</c:v>
                </c:pt>
                <c:pt idx="7">
                  <c:v>0.050793650793650794</c:v>
                </c:pt>
                <c:pt idx="8">
                  <c:v>0.08459214501510574</c:v>
                </c:pt>
                <c:pt idx="9">
                  <c:v>1.0930232558139534</c:v>
                </c:pt>
                <c:pt idx="10">
                  <c:v>0.5444444444444444</c:v>
                </c:pt>
                <c:pt idx="11">
                  <c:v>0.2302158273381295</c:v>
                </c:pt>
                <c:pt idx="12">
                  <c:v>0.19883040935672514</c:v>
                </c:pt>
                <c:pt idx="13">
                  <c:v>0.17560975609756097</c:v>
                </c:pt>
                <c:pt idx="14">
                  <c:v>0.16182572614107885</c:v>
                </c:pt>
                <c:pt idx="15">
                  <c:v>0.11071428571428571</c:v>
                </c:pt>
                <c:pt idx="16">
                  <c:v>0.05466237942122187</c:v>
                </c:pt>
                <c:pt idx="17">
                  <c:v>0.09451219512195122</c:v>
                </c:pt>
                <c:pt idx="18">
                  <c:v>1.263157894736842</c:v>
                </c:pt>
                <c:pt idx="19">
                  <c:v>0.5</c:v>
                </c:pt>
                <c:pt idx="20">
                  <c:v>0.3488372093023256</c:v>
                </c:pt>
                <c:pt idx="21">
                  <c:v>0.1206896551724138</c:v>
                </c:pt>
                <c:pt idx="22">
                  <c:v>0.2564102564102564</c:v>
                </c:pt>
                <c:pt idx="23">
                  <c:v>0.13877551020408163</c:v>
                </c:pt>
                <c:pt idx="24">
                  <c:v>0.10752688172043011</c:v>
                </c:pt>
                <c:pt idx="25">
                  <c:v>0.08414239482200647</c:v>
                </c:pt>
                <c:pt idx="26">
                  <c:v>0.07164179104477612</c:v>
                </c:pt>
              </c:numCache>
            </c:numRef>
          </c:yVal>
          <c:smooth val="0"/>
        </c:ser>
        <c:axId val="66081605"/>
        <c:axId val="57863534"/>
      </c:scatterChart>
      <c:valAx>
        <c:axId val="66081605"/>
        <c:scaling>
          <c:orientation val="minMax"/>
          <c:max val="22000000"/>
          <c:min val="200000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863534"/>
        <c:crosses val="autoZero"/>
        <c:crossBetween val="midCat"/>
        <c:dispUnits/>
      </c:valAx>
      <c:valAx>
        <c:axId val="578635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change</a:t>
                </a:r>
              </a:p>
            </c:rich>
          </c:tx>
          <c:layout>
            <c:manualLayout>
              <c:xMode val="factor"/>
              <c:yMode val="factor"/>
              <c:x val="-0.014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66081605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0.33675</cdr:x>
      <cdr:y>0.2455</cdr:y>
    </cdr:from>
    <cdr:to>
      <cdr:x>0.5065</cdr:x>
      <cdr:y>0.30575</cdr:y>
    </cdr:to>
    <cdr:sp>
      <cdr:nvSpPr>
        <cdr:cNvPr id="1" name="WordArt 1"/>
        <cdr:cNvSpPr>
          <a:spLocks/>
        </cdr:cNvSpPr>
      </cdr:nvSpPr>
      <cdr:spPr>
        <a:xfrm>
          <a:off x="2914650" y="1447800"/>
          <a:ext cx="1476375" cy="361950"/>
        </a:xfrm>
        <a:prstGeom prst="rect"/>
        <a:noFill/>
      </cdr:spPr>
      <c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Power</a:t>
          </a:r>
        </a:p>
      </cdr:txBody>
    </cdr:sp>
  </cdr:relSizeAnchor>
  <cdr:relSizeAnchor xmlns:cdr="http://schemas.openxmlformats.org/drawingml/2006/chartDrawing">
    <cdr:from>
      <cdr:x>0.3385</cdr:x>
      <cdr:y>0.46325</cdr:y>
    </cdr:from>
    <cdr:to>
      <cdr:x>0.66025</cdr:x>
      <cdr:y>0.54625</cdr:y>
    </cdr:to>
    <cdr:sp>
      <cdr:nvSpPr>
        <cdr:cNvPr id="2" name="WordArt 2"/>
        <cdr:cNvSpPr>
          <a:spLocks/>
        </cdr:cNvSpPr>
      </cdr:nvSpPr>
      <cdr:spPr>
        <a:xfrm>
          <a:off x="2933700" y="2743200"/>
          <a:ext cx="2790825" cy="495300"/>
        </a:xfrm>
        <a:prstGeom prst="rect"/>
        <a:noFill/>
      </cdr:spPr>
      <c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Exponential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47"/>
  <sheetViews>
    <sheetView workbookViewId="0" topLeftCell="G1">
      <selection activeCell="X25" sqref="X25"/>
    </sheetView>
  </sheetViews>
  <sheetFormatPr defaultColWidth="8.8515625" defaultRowHeight="12.75"/>
  <cols>
    <col min="1" max="1" width="17.140625" style="0" customWidth="1"/>
    <col min="2" max="4" width="8.8515625" style="0" customWidth="1"/>
    <col min="5" max="5" width="25.7109375" style="0" customWidth="1"/>
    <col min="6" max="11" width="8.8515625" style="0" customWidth="1"/>
    <col min="12" max="12" width="13.00390625" style="0" customWidth="1"/>
    <col min="13" max="13" width="8.8515625" style="0" customWidth="1"/>
    <col min="14" max="14" width="14.7109375" style="0" bestFit="1" customWidth="1"/>
    <col min="15" max="15" width="13.7109375" style="0" bestFit="1" customWidth="1"/>
    <col min="16" max="16" width="12.421875" style="0" bestFit="1" customWidth="1"/>
    <col min="17" max="17" width="8.8515625" style="0" customWidth="1"/>
    <col min="18" max="18" width="12.140625" style="0" bestFit="1" customWidth="1"/>
    <col min="19" max="19" width="8.8515625" style="0" customWidth="1"/>
    <col min="20" max="20" width="12.421875" style="0" bestFit="1" customWidth="1"/>
    <col min="21" max="21" width="11.00390625" style="0" bestFit="1" customWidth="1"/>
  </cols>
  <sheetData>
    <row r="1" spans="1:4" ht="12">
      <c r="A1" t="s">
        <v>5</v>
      </c>
      <c r="B1" t="s">
        <v>0</v>
      </c>
      <c r="C1" t="s">
        <v>1</v>
      </c>
      <c r="D1" t="s">
        <v>2</v>
      </c>
    </row>
    <row r="2" spans="2:19" ht="12">
      <c r="B2" t="s">
        <v>8</v>
      </c>
      <c r="C2" t="s">
        <v>9</v>
      </c>
      <c r="D2" t="s">
        <v>9</v>
      </c>
      <c r="E2" t="s">
        <v>3</v>
      </c>
      <c r="F2" t="s">
        <v>0</v>
      </c>
      <c r="G2" t="s">
        <v>4</v>
      </c>
      <c r="H2" t="s">
        <v>2</v>
      </c>
      <c r="K2" t="s">
        <v>10</v>
      </c>
      <c r="L2" t="s">
        <v>11</v>
      </c>
      <c r="M2" t="s">
        <v>43</v>
      </c>
      <c r="N2" t="s">
        <v>44</v>
      </c>
      <c r="Q2" t="s">
        <v>46</v>
      </c>
      <c r="R2" t="s">
        <v>47</v>
      </c>
      <c r="S2" t="s">
        <v>48</v>
      </c>
    </row>
    <row r="3" spans="1:38" ht="12">
      <c r="A3">
        <v>1</v>
      </c>
      <c r="B3">
        <v>46</v>
      </c>
      <c r="C3">
        <v>43</v>
      </c>
      <c r="D3">
        <v>38</v>
      </c>
      <c r="E3" t="s">
        <v>6</v>
      </c>
      <c r="F3" t="s">
        <v>7</v>
      </c>
      <c r="G3" t="s">
        <v>7</v>
      </c>
      <c r="H3" t="s">
        <v>7</v>
      </c>
      <c r="K3">
        <v>4037302</v>
      </c>
      <c r="L3">
        <f aca="true" t="shared" si="0" ref="L3:L11">F4</f>
        <v>0.717391304347826</v>
      </c>
      <c r="M3">
        <f aca="true" t="shared" si="1" ref="M3:M29">LN(K3)</f>
        <v>15.211087205062858</v>
      </c>
      <c r="N3">
        <f aca="true" t="shared" si="2" ref="N3:N29">LN(L3)</f>
        <v>-0.3321338350226148</v>
      </c>
      <c r="O3" s="1"/>
      <c r="Q3">
        <v>2000000</v>
      </c>
      <c r="R3" s="6"/>
      <c r="S3" s="6"/>
      <c r="AE3" s="7"/>
      <c r="AF3" s="7"/>
      <c r="AG3" s="7"/>
      <c r="AH3" s="7"/>
      <c r="AI3" s="7"/>
      <c r="AJ3" s="7"/>
      <c r="AK3" s="7"/>
      <c r="AL3" s="7"/>
    </row>
    <row r="4" spans="1:19" ht="12">
      <c r="A4">
        <v>2</v>
      </c>
      <c r="B4">
        <v>79</v>
      </c>
      <c r="C4">
        <v>90</v>
      </c>
      <c r="D4">
        <v>86</v>
      </c>
      <c r="E4">
        <v>4037302</v>
      </c>
      <c r="F4">
        <f>(B4-B3)/B3</f>
        <v>0.717391304347826</v>
      </c>
      <c r="G4">
        <f>(C4-C3)/C3</f>
        <v>1.0930232558139534</v>
      </c>
      <c r="H4">
        <f>(D4-D3)/D3</f>
        <v>1.263157894736842</v>
      </c>
      <c r="K4">
        <v>6060610</v>
      </c>
      <c r="L4">
        <f t="shared" si="0"/>
        <v>0.6075949367088608</v>
      </c>
      <c r="M4">
        <f t="shared" si="1"/>
        <v>15.61732101304562</v>
      </c>
      <c r="N4">
        <f t="shared" si="2"/>
        <v>-0.4982468415591305</v>
      </c>
      <c r="Q4">
        <f>4000000</f>
        <v>4000000</v>
      </c>
      <c r="R4" s="6"/>
      <c r="S4" s="6"/>
    </row>
    <row r="5" spans="1:19" ht="12">
      <c r="A5">
        <v>3</v>
      </c>
      <c r="B5">
        <v>127</v>
      </c>
      <c r="C5">
        <v>139</v>
      </c>
      <c r="D5">
        <v>129</v>
      </c>
      <c r="E5">
        <v>6060610</v>
      </c>
      <c r="F5">
        <f aca="true" t="shared" si="3" ref="F5:F12">(B5-B4)/B4</f>
        <v>0.6075949367088608</v>
      </c>
      <c r="G5">
        <f aca="true" t="shared" si="4" ref="G5:G12">(C5-C4)/C4</f>
        <v>0.5444444444444444</v>
      </c>
      <c r="H5">
        <f aca="true" t="shared" si="5" ref="H5:H12">(D5-D4)/D4</f>
        <v>0.5</v>
      </c>
      <c r="K5">
        <v>8078492</v>
      </c>
      <c r="L5">
        <f t="shared" si="0"/>
        <v>0.3543307086614173</v>
      </c>
      <c r="M5">
        <f t="shared" si="1"/>
        <v>15.904715779415682</v>
      </c>
      <c r="N5">
        <f t="shared" si="2"/>
        <v>-1.0375245966882716</v>
      </c>
      <c r="Q5">
        <f>Q4+2000000</f>
        <v>6000000</v>
      </c>
      <c r="R5" s="6"/>
      <c r="S5" s="6"/>
    </row>
    <row r="6" spans="1:19" ht="12">
      <c r="A6">
        <v>4</v>
      </c>
      <c r="B6">
        <v>172</v>
      </c>
      <c r="C6">
        <v>171</v>
      </c>
      <c r="D6">
        <v>174</v>
      </c>
      <c r="E6">
        <v>8078492</v>
      </c>
      <c r="F6">
        <f t="shared" si="3"/>
        <v>0.3543307086614173</v>
      </c>
      <c r="G6">
        <f t="shared" si="4"/>
        <v>0.2302158273381295</v>
      </c>
      <c r="H6">
        <f t="shared" si="5"/>
        <v>0.3488372093023256</v>
      </c>
      <c r="K6">
        <v>10093817</v>
      </c>
      <c r="L6">
        <f t="shared" si="0"/>
        <v>0.1686046511627907</v>
      </c>
      <c r="M6">
        <f t="shared" si="1"/>
        <v>16.127433616136074</v>
      </c>
      <c r="N6">
        <f t="shared" si="2"/>
        <v>-1.780198646826979</v>
      </c>
      <c r="Q6">
        <f aca="true" t="shared" si="6" ref="Q6:Q47">Q5+2000000</f>
        <v>8000000</v>
      </c>
      <c r="R6" s="6"/>
      <c r="S6" s="6"/>
    </row>
    <row r="7" spans="1:19" ht="12">
      <c r="A7">
        <v>5</v>
      </c>
      <c r="B7">
        <v>201</v>
      </c>
      <c r="C7">
        <v>205</v>
      </c>
      <c r="D7">
        <v>195</v>
      </c>
      <c r="E7">
        <v>10093817</v>
      </c>
      <c r="F7">
        <f t="shared" si="3"/>
        <v>0.1686046511627907</v>
      </c>
      <c r="G7">
        <f t="shared" si="4"/>
        <v>0.19883040935672514</v>
      </c>
      <c r="H7">
        <f t="shared" si="5"/>
        <v>0.1206896551724138</v>
      </c>
      <c r="K7">
        <v>12114159</v>
      </c>
      <c r="L7">
        <f t="shared" si="0"/>
        <v>0.21890547263681592</v>
      </c>
      <c r="M7">
        <f t="shared" si="1"/>
        <v>16.309885491746453</v>
      </c>
      <c r="N7">
        <f t="shared" si="2"/>
        <v>-1.5191152741408145</v>
      </c>
      <c r="Q7">
        <f t="shared" si="6"/>
        <v>10000000</v>
      </c>
      <c r="R7" s="6"/>
      <c r="S7" s="6"/>
    </row>
    <row r="8" spans="1:19" ht="12">
      <c r="A8">
        <v>6</v>
      </c>
      <c r="B8">
        <v>245</v>
      </c>
      <c r="C8">
        <v>241</v>
      </c>
      <c r="D8">
        <v>245</v>
      </c>
      <c r="E8">
        <v>12114159</v>
      </c>
      <c r="F8">
        <f t="shared" si="3"/>
        <v>0.21890547263681592</v>
      </c>
      <c r="G8">
        <f t="shared" si="4"/>
        <v>0.17560975609756097</v>
      </c>
      <c r="H8">
        <f t="shared" si="5"/>
        <v>0.2564102564102564</v>
      </c>
      <c r="K8">
        <v>14135045</v>
      </c>
      <c r="L8">
        <f t="shared" si="0"/>
        <v>0.11020408163265306</v>
      </c>
      <c r="M8">
        <f t="shared" si="1"/>
        <v>16.4641677326916</v>
      </c>
      <c r="N8">
        <f t="shared" si="2"/>
        <v>-2.205421344540398</v>
      </c>
      <c r="P8">
        <f>AVERAGE(L7,L16,L25)</f>
        <v>0.21697516171487777</v>
      </c>
      <c r="Q8">
        <f t="shared" si="6"/>
        <v>12000000</v>
      </c>
      <c r="R8">
        <f>'Power Regression'!$B$23*(Data!Q8^('Power Regression'!$B$24))</f>
        <v>0.16811041212474861</v>
      </c>
      <c r="S8">
        <f>AVERAGE(B8:D8)</f>
        <v>243.66666666666666</v>
      </c>
    </row>
    <row r="9" spans="1:19" ht="12">
      <c r="A9">
        <v>7</v>
      </c>
      <c r="B9">
        <v>272</v>
      </c>
      <c r="C9">
        <v>280</v>
      </c>
      <c r="D9">
        <v>279</v>
      </c>
      <c r="E9">
        <v>14135045</v>
      </c>
      <c r="F9">
        <f t="shared" si="3"/>
        <v>0.11020408163265306</v>
      </c>
      <c r="G9">
        <f t="shared" si="4"/>
        <v>0.16182572614107885</v>
      </c>
      <c r="H9">
        <f t="shared" si="5"/>
        <v>0.13877551020408163</v>
      </c>
      <c r="K9">
        <v>16154389</v>
      </c>
      <c r="L9">
        <f t="shared" si="0"/>
        <v>0.15808823529411764</v>
      </c>
      <c r="M9">
        <f t="shared" si="1"/>
        <v>16.597702335417484</v>
      </c>
      <c r="N9">
        <f t="shared" si="2"/>
        <v>-1.844601950602435</v>
      </c>
      <c r="Q9">
        <f t="shared" si="6"/>
        <v>14000000</v>
      </c>
      <c r="R9">
        <f>'Power Regression'!$B$23*(Data!Q9^('Power Regression'!$B$24))</f>
        <v>0.13097739624477184</v>
      </c>
      <c r="S9">
        <f>S8+(S8*R8)</f>
        <v>284.6295704210637</v>
      </c>
    </row>
    <row r="10" spans="1:19" ht="12">
      <c r="A10">
        <v>8</v>
      </c>
      <c r="B10">
        <v>315</v>
      </c>
      <c r="C10">
        <v>311</v>
      </c>
      <c r="D10">
        <v>309</v>
      </c>
      <c r="E10">
        <v>16154389</v>
      </c>
      <c r="F10">
        <f t="shared" si="3"/>
        <v>0.15808823529411764</v>
      </c>
      <c r="G10">
        <f t="shared" si="4"/>
        <v>0.11071428571428571</v>
      </c>
      <c r="H10">
        <f t="shared" si="5"/>
        <v>0.10752688172043011</v>
      </c>
      <c r="K10">
        <v>18172939</v>
      </c>
      <c r="L10">
        <f t="shared" si="0"/>
        <v>0.050793650793650794</v>
      </c>
      <c r="M10">
        <f t="shared" si="1"/>
        <v>16.7154441774298</v>
      </c>
      <c r="N10">
        <f t="shared" si="2"/>
        <v>-2.979983916585852</v>
      </c>
      <c r="Q10">
        <f t="shared" si="6"/>
        <v>16000000</v>
      </c>
      <c r="R10">
        <f>'Power Regression'!$B$23*(Data!Q10^('Power Regression'!$B$24))</f>
        <v>0.10551094399488846</v>
      </c>
      <c r="S10">
        <f aca="true" t="shared" si="7" ref="S10:S47">S9+(S9*R9)</f>
        <v>321.90961044908255</v>
      </c>
    </row>
    <row r="11" spans="1:19" ht="12">
      <c r="A11">
        <v>9</v>
      </c>
      <c r="B11">
        <v>331</v>
      </c>
      <c r="C11">
        <v>328</v>
      </c>
      <c r="D11">
        <v>335</v>
      </c>
      <c r="E11">
        <v>18172939</v>
      </c>
      <c r="F11">
        <f t="shared" si="3"/>
        <v>0.050793650793650794</v>
      </c>
      <c r="G11">
        <f t="shared" si="4"/>
        <v>0.05466237942122187</v>
      </c>
      <c r="H11">
        <f t="shared" si="5"/>
        <v>0.08414239482200647</v>
      </c>
      <c r="K11">
        <v>20191600</v>
      </c>
      <c r="L11">
        <f t="shared" si="0"/>
        <v>0.08459214501510574</v>
      </c>
      <c r="M11">
        <f t="shared" si="1"/>
        <v>16.820777234301186</v>
      </c>
      <c r="N11">
        <f t="shared" si="2"/>
        <v>-2.469913865201859</v>
      </c>
      <c r="Q11">
        <f t="shared" si="6"/>
        <v>18000000</v>
      </c>
      <c r="R11">
        <f>'Power Regression'!$B$23*(Data!Q11^('Power Regression'!$B$24))</f>
        <v>0.08719124086432506</v>
      </c>
      <c r="S11">
        <f t="shared" si="7"/>
        <v>355.8745973285921</v>
      </c>
    </row>
    <row r="12" spans="1:19" ht="12">
      <c r="A12">
        <v>10</v>
      </c>
      <c r="B12">
        <v>359</v>
      </c>
      <c r="C12">
        <v>359</v>
      </c>
      <c r="D12">
        <v>359</v>
      </c>
      <c r="E12">
        <v>20191600</v>
      </c>
      <c r="F12">
        <f t="shared" si="3"/>
        <v>0.08459214501510574</v>
      </c>
      <c r="G12">
        <f t="shared" si="4"/>
        <v>0.09451219512195122</v>
      </c>
      <c r="H12">
        <f t="shared" si="5"/>
        <v>0.07164179104477612</v>
      </c>
      <c r="K12">
        <v>4037302</v>
      </c>
      <c r="L12">
        <f aca="true" t="shared" si="8" ref="L12:L20">G4</f>
        <v>1.0930232558139534</v>
      </c>
      <c r="M12">
        <f t="shared" si="1"/>
        <v>15.211087205062858</v>
      </c>
      <c r="N12">
        <f t="shared" si="2"/>
        <v>0.08894748601649612</v>
      </c>
      <c r="Q12">
        <f t="shared" si="6"/>
        <v>20000000</v>
      </c>
      <c r="R12">
        <f>'Power Regression'!$B$23*(Data!Q12^('Power Regression'!$B$24))</f>
        <v>0.07351630723323958</v>
      </c>
      <c r="S12">
        <f t="shared" si="7"/>
        <v>386.903745061764</v>
      </c>
    </row>
    <row r="13" spans="11:19" ht="12">
      <c r="K13">
        <v>6060610</v>
      </c>
      <c r="L13">
        <f t="shared" si="8"/>
        <v>0.5444444444444444</v>
      </c>
      <c r="M13">
        <f t="shared" si="1"/>
        <v>15.61732101304562</v>
      </c>
      <c r="N13">
        <f t="shared" si="2"/>
        <v>-0.6079893722196386</v>
      </c>
      <c r="Q13">
        <f t="shared" si="6"/>
        <v>22000000</v>
      </c>
      <c r="R13">
        <f>'Power Regression'!$B$23*(Data!Q13^('Power Regression'!$B$24))</f>
        <v>0.06300309339669766</v>
      </c>
      <c r="S13">
        <f t="shared" si="7"/>
        <v>415.3474796534157</v>
      </c>
    </row>
    <row r="14" spans="11:19" ht="12">
      <c r="K14">
        <v>8078492</v>
      </c>
      <c r="L14">
        <f t="shared" si="8"/>
        <v>0.2302158273381295</v>
      </c>
      <c r="M14">
        <f t="shared" si="1"/>
        <v>15.904715779415682</v>
      </c>
      <c r="N14">
        <f t="shared" si="2"/>
        <v>-1.4687380303309652</v>
      </c>
      <c r="Q14">
        <f t="shared" si="6"/>
        <v>24000000</v>
      </c>
      <c r="R14">
        <f>'Power Regression'!$B$23*(Data!Q14^('Power Regression'!$B$24))</f>
        <v>0.05472373790181353</v>
      </c>
      <c r="S14">
        <f t="shared" si="7"/>
        <v>441.51565570610285</v>
      </c>
    </row>
    <row r="15" spans="11:19" ht="12">
      <c r="K15">
        <v>10093817</v>
      </c>
      <c r="L15">
        <f t="shared" si="8"/>
        <v>0.19883040935672514</v>
      </c>
      <c r="M15">
        <f t="shared" si="1"/>
        <v>16.127433616136074</v>
      </c>
      <c r="N15">
        <f t="shared" si="2"/>
        <v>-1.6153030318864985</v>
      </c>
      <c r="Q15">
        <f t="shared" si="6"/>
        <v>26000000</v>
      </c>
      <c r="R15">
        <f>'Power Regression'!$B$23*(Data!Q15^('Power Regression'!$B$24))</f>
        <v>0.04807175533894744</v>
      </c>
      <c r="S15">
        <f t="shared" si="7"/>
        <v>465.67704272851097</v>
      </c>
    </row>
    <row r="16" spans="11:19" ht="12">
      <c r="K16">
        <v>12114159</v>
      </c>
      <c r="L16">
        <f t="shared" si="8"/>
        <v>0.17560975609756097</v>
      </c>
      <c r="M16">
        <f t="shared" si="1"/>
        <v>16.309885491746453</v>
      </c>
      <c r="N16">
        <f t="shared" si="2"/>
        <v>-1.7394910406822983</v>
      </c>
      <c r="Q16">
        <f t="shared" si="6"/>
        <v>28000000</v>
      </c>
      <c r="R16">
        <f>'Power Regression'!$B$23*(Data!Q16^('Power Regression'!$B$24))</f>
        <v>0.04263610214602324</v>
      </c>
      <c r="S16">
        <f t="shared" si="7"/>
        <v>488.06295559352054</v>
      </c>
    </row>
    <row r="17" spans="11:19" ht="12">
      <c r="K17">
        <v>14135045</v>
      </c>
      <c r="L17">
        <f t="shared" si="8"/>
        <v>0.16182572614107885</v>
      </c>
      <c r="M17">
        <f t="shared" si="1"/>
        <v>16.4641677326916</v>
      </c>
      <c r="N17">
        <f t="shared" si="2"/>
        <v>-1.8212352873610085</v>
      </c>
      <c r="Q17">
        <f t="shared" si="6"/>
        <v>30000000</v>
      </c>
      <c r="R17">
        <f>'Power Regression'!$B$23*(Data!Q17^('Power Regression'!$B$24))</f>
        <v>0.03812957193081237</v>
      </c>
      <c r="S17">
        <f t="shared" si="7"/>
        <v>508.87205762189586</v>
      </c>
    </row>
    <row r="18" spans="11:19" ht="12">
      <c r="K18">
        <v>16154389</v>
      </c>
      <c r="L18">
        <f t="shared" si="8"/>
        <v>0.11071428571428571</v>
      </c>
      <c r="M18">
        <f t="shared" si="1"/>
        <v>16.597702335417484</v>
      </c>
      <c r="N18">
        <f t="shared" si="2"/>
        <v>-2.2008023986841034</v>
      </c>
      <c r="Q18">
        <f t="shared" si="6"/>
        <v>32000000</v>
      </c>
      <c r="R18">
        <f>'Power Regression'!$B$23*(Data!Q18^('Power Regression'!$B$24))</f>
        <v>0.034346196478684025</v>
      </c>
      <c r="S18">
        <f t="shared" si="7"/>
        <v>528.2751313465704</v>
      </c>
    </row>
    <row r="19" spans="11:19" ht="12">
      <c r="K19">
        <v>18172939</v>
      </c>
      <c r="L19">
        <f t="shared" si="8"/>
        <v>0.05466237942122187</v>
      </c>
      <c r="M19">
        <f t="shared" si="1"/>
        <v>16.7154441774298</v>
      </c>
      <c r="N19">
        <f t="shared" si="2"/>
        <v>-2.906579568123018</v>
      </c>
      <c r="Q19">
        <f t="shared" si="6"/>
        <v>34000000</v>
      </c>
      <c r="R19">
        <f>'Power Regression'!$B$23*(Data!Q19^('Power Regression'!$B$24))</f>
        <v>0.031134909789654275</v>
      </c>
      <c r="S19">
        <f t="shared" si="7"/>
        <v>546.4193728026023</v>
      </c>
    </row>
    <row r="20" spans="11:19" ht="12">
      <c r="K20">
        <v>20191600</v>
      </c>
      <c r="L20">
        <f t="shared" si="8"/>
        <v>0.09451219512195122</v>
      </c>
      <c r="M20">
        <f t="shared" si="1"/>
        <v>16.820777234301186</v>
      </c>
      <c r="N20">
        <f t="shared" si="2"/>
        <v>-2.3590264038989974</v>
      </c>
      <c r="Q20">
        <f t="shared" si="6"/>
        <v>36000000</v>
      </c>
      <c r="R20">
        <f>'Power Regression'!$B$23*(Data!Q20^('Power Regression'!$B$24))</f>
        <v>0.02838271914325279</v>
      </c>
      <c r="S20">
        <f t="shared" si="7"/>
        <v>563.4320906821308</v>
      </c>
    </row>
    <row r="21" spans="11:19" ht="12">
      <c r="K21">
        <v>4037302</v>
      </c>
      <c r="L21">
        <f aca="true" t="shared" si="9" ref="L21:L29">H4</f>
        <v>1.263157894736842</v>
      </c>
      <c r="M21">
        <f t="shared" si="1"/>
        <v>15.211087205062858</v>
      </c>
      <c r="N21">
        <f t="shared" si="2"/>
        <v>0.2336148511815051</v>
      </c>
      <c r="Q21">
        <f t="shared" si="6"/>
        <v>38000000</v>
      </c>
      <c r="R21">
        <f>'Power Regression'!$B$23*(Data!Q21^('Power Regression'!$B$24))</f>
        <v>0.026003637570072097</v>
      </c>
      <c r="S21">
        <f t="shared" si="7"/>
        <v>579.4238254682575</v>
      </c>
    </row>
    <row r="22" spans="11:19" ht="12">
      <c r="K22">
        <v>6060610</v>
      </c>
      <c r="L22">
        <f t="shared" si="9"/>
        <v>0.5</v>
      </c>
      <c r="M22">
        <f t="shared" si="1"/>
        <v>15.61732101304562</v>
      </c>
      <c r="N22">
        <f t="shared" si="2"/>
        <v>-0.6931471805599453</v>
      </c>
      <c r="Q22">
        <f t="shared" si="6"/>
        <v>40000000</v>
      </c>
      <c r="R22">
        <f>'Power Regression'!$B$23*(Data!Q22^('Power Regression'!$B$24))</f>
        <v>0.023931219236769222</v>
      </c>
      <c r="S22">
        <f t="shared" si="7"/>
        <v>594.4909526251988</v>
      </c>
    </row>
    <row r="23" spans="11:19" ht="12">
      <c r="K23">
        <v>8078492</v>
      </c>
      <c r="L23">
        <f t="shared" si="9"/>
        <v>0.3488372093023256</v>
      </c>
      <c r="M23">
        <f t="shared" si="1"/>
        <v>15.904715779415682</v>
      </c>
      <c r="N23">
        <f t="shared" si="2"/>
        <v>-1.0531499145913523</v>
      </c>
      <c r="Q23">
        <f t="shared" si="6"/>
        <v>42000000</v>
      </c>
      <c r="R23">
        <f>'Power Regression'!$B$23*(Data!Q23^('Power Regression'!$B$24))</f>
        <v>0.02211341108944079</v>
      </c>
      <c r="S23">
        <f t="shared" si="7"/>
        <v>608.7178459467482</v>
      </c>
    </row>
    <row r="24" spans="11:19" ht="12">
      <c r="K24">
        <v>10093817</v>
      </c>
      <c r="L24">
        <f t="shared" si="9"/>
        <v>0.1206896551724138</v>
      </c>
      <c r="M24">
        <f t="shared" si="1"/>
        <v>16.127433616136074</v>
      </c>
      <c r="N24">
        <f t="shared" si="2"/>
        <v>-2.114532861491106</v>
      </c>
      <c r="Q24">
        <f t="shared" si="6"/>
        <v>44000000</v>
      </c>
      <c r="R24">
        <f>'Power Regression'!$B$23*(Data!Q24^('Power Regression'!$B$24))</f>
        <v>0.020508930568118977</v>
      </c>
      <c r="S24">
        <f t="shared" si="7"/>
        <v>622.1786739116475</v>
      </c>
    </row>
    <row r="25" spans="11:19" ht="12">
      <c r="K25">
        <v>12114159</v>
      </c>
      <c r="L25">
        <f t="shared" si="9"/>
        <v>0.2564102564102564</v>
      </c>
      <c r="M25">
        <f t="shared" si="1"/>
        <v>16.309885491746453</v>
      </c>
      <c r="N25">
        <f t="shared" si="2"/>
        <v>-1.3609765531356008</v>
      </c>
      <c r="Q25">
        <f t="shared" si="6"/>
        <v>46000000</v>
      </c>
      <c r="R25">
        <f>'Power Regression'!$B$23*(Data!Q25^('Power Regression'!$B$24))</f>
        <v>0.019084671060417994</v>
      </c>
      <c r="S25">
        <f t="shared" si="7"/>
        <v>634.9388931358658</v>
      </c>
    </row>
    <row r="26" spans="11:19" ht="12">
      <c r="K26">
        <v>14135045</v>
      </c>
      <c r="L26">
        <f t="shared" si="9"/>
        <v>0.13877551020408163</v>
      </c>
      <c r="M26">
        <f t="shared" si="1"/>
        <v>16.4641677326916</v>
      </c>
      <c r="N26">
        <f t="shared" si="2"/>
        <v>-1.9748976859285656</v>
      </c>
      <c r="Q26">
        <f t="shared" si="6"/>
        <v>48000000</v>
      </c>
      <c r="R26">
        <f>'Power Regression'!$B$23*(Data!Q26^('Power Regression'!$B$24))</f>
        <v>0.017813813267700058</v>
      </c>
      <c r="S26">
        <f t="shared" si="7"/>
        <v>647.0564930548297</v>
      </c>
    </row>
    <row r="27" spans="11:19" ht="12">
      <c r="K27">
        <v>16154389</v>
      </c>
      <c r="L27">
        <f t="shared" si="9"/>
        <v>0.10752688172043011</v>
      </c>
      <c r="M27">
        <f t="shared" si="1"/>
        <v>16.597702335417484</v>
      </c>
      <c r="N27">
        <f t="shared" si="2"/>
        <v>-2.2300144001592104</v>
      </c>
      <c r="Q27">
        <f t="shared" si="6"/>
        <v>50000000</v>
      </c>
      <c r="R27">
        <f>'Power Regression'!$B$23*(Data!Q27^('Power Regression'!$B$24))</f>
        <v>0.016674430151639736</v>
      </c>
      <c r="S27">
        <f t="shared" si="7"/>
        <v>658.5830365957613</v>
      </c>
    </row>
    <row r="28" spans="11:19" ht="12">
      <c r="K28">
        <v>18172939</v>
      </c>
      <c r="L28">
        <f t="shared" si="9"/>
        <v>0.08414239482200647</v>
      </c>
      <c r="M28">
        <f t="shared" si="1"/>
        <v>16.7154441774298</v>
      </c>
      <c r="N28">
        <f t="shared" si="2"/>
        <v>-2.4752447388762633</v>
      </c>
      <c r="Q28">
        <f t="shared" si="6"/>
        <v>52000000</v>
      </c>
      <c r="R28">
        <f>'Power Regression'!$B$23*(Data!Q28^('Power Regression'!$B$24))</f>
        <v>0.015648442630052817</v>
      </c>
      <c r="S28">
        <f t="shared" si="7"/>
        <v>669.5645334385322</v>
      </c>
    </row>
    <row r="29" spans="11:19" ht="12">
      <c r="K29">
        <v>20191600</v>
      </c>
      <c r="L29">
        <f t="shared" si="9"/>
        <v>0.07164179104477612</v>
      </c>
      <c r="M29">
        <f t="shared" si="1"/>
        <v>16.820777234301186</v>
      </c>
      <c r="N29">
        <f t="shared" si="2"/>
        <v>-2.636076701477121</v>
      </c>
      <c r="Q29">
        <f t="shared" si="6"/>
        <v>54000000</v>
      </c>
      <c r="R29">
        <f>'Power Regression'!$B$23*(Data!Q29^('Power Regression'!$B$24))</f>
        <v>0.014720828233812329</v>
      </c>
      <c r="S29">
        <f t="shared" si="7"/>
        <v>680.0421756271631</v>
      </c>
    </row>
    <row r="30" spans="17:19" ht="12">
      <c r="Q30">
        <f t="shared" si="6"/>
        <v>56000000</v>
      </c>
      <c r="R30">
        <f>'Power Regression'!$B$23*(Data!Q30^('Power Regression'!$B$24))</f>
        <v>0.013879014687457529</v>
      </c>
      <c r="S30">
        <f t="shared" si="7"/>
        <v>690.0529596863187</v>
      </c>
    </row>
    <row r="31" spans="17:19" ht="12">
      <c r="Q31">
        <f t="shared" si="6"/>
        <v>58000000</v>
      </c>
      <c r="R31">
        <f>'Power Regression'!$B$23*(Data!Q31^('Power Regression'!$B$24))</f>
        <v>0.01311241037043401</v>
      </c>
      <c r="S31">
        <f t="shared" si="7"/>
        <v>699.6302148489286</v>
      </c>
    </row>
    <row r="32" spans="17:19" ht="12">
      <c r="Q32">
        <f t="shared" si="6"/>
        <v>60000000</v>
      </c>
      <c r="R32">
        <f>'Power Regression'!$B$23*(Data!Q32^('Power Regression'!$B$24))</f>
        <v>0.012412037269302052</v>
      </c>
      <c r="S32">
        <f t="shared" si="7"/>
        <v>708.8040533335827</v>
      </c>
    </row>
    <row r="33" spans="17:19" ht="12">
      <c r="Q33">
        <f t="shared" si="6"/>
        <v>62000000</v>
      </c>
      <c r="R33">
        <f>'Power Regression'!$B$23*(Data!Q33^('Power Regression'!$B$24))</f>
        <v>0.011770241492735116</v>
      </c>
      <c r="S33">
        <f t="shared" si="7"/>
        <v>717.6017556601915</v>
      </c>
    </row>
    <row r="34" spans="17:19" ht="12">
      <c r="Q34">
        <f t="shared" si="6"/>
        <v>64000000</v>
      </c>
      <c r="R34">
        <f>'Power Regression'!$B$23*(Data!Q34^('Power Regression'!$B$24))</f>
        <v>0.011180463067504396</v>
      </c>
      <c r="S34">
        <f t="shared" si="7"/>
        <v>726.0481016199227</v>
      </c>
    </row>
    <row r="35" spans="10:19" ht="12">
      <c r="J35" t="s">
        <v>45</v>
      </c>
      <c r="Q35">
        <f t="shared" si="6"/>
        <v>66000000</v>
      </c>
      <c r="R35">
        <f>'Power Regression'!$B$23*(Data!Q35^('Power Regression'!$B$24))</f>
        <v>0.010637051461795378</v>
      </c>
      <c r="S35">
        <f t="shared" si="7"/>
        <v>734.1656556053159</v>
      </c>
    </row>
    <row r="36" spans="17:19" ht="12">
      <c r="Q36">
        <f t="shared" si="6"/>
        <v>68000000</v>
      </c>
      <c r="R36">
        <f>'Power Regression'!$B$23*(Data!Q36^('Power Regression'!$B$24))</f>
        <v>0.010135116685463318</v>
      </c>
      <c r="S36">
        <f t="shared" si="7"/>
        <v>741.9750134654724</v>
      </c>
    </row>
    <row r="37" spans="17:19" ht="12">
      <c r="Q37">
        <f t="shared" si="6"/>
        <v>70000000</v>
      </c>
      <c r="R37">
        <f>'Power Regression'!$B$23*(Data!Q37^('Power Regression'!$B$24))</f>
        <v>0.00967040829344875</v>
      </c>
      <c r="S37">
        <f t="shared" si="7"/>
        <v>749.4950168046432</v>
      </c>
    </row>
    <row r="38" spans="17:19" ht="12">
      <c r="Q38">
        <f t="shared" si="6"/>
        <v>72000000</v>
      </c>
      <c r="R38">
        <f>'Power Regression'!$B$23*(Data!Q38^('Power Regression'!$B$24))</f>
        <v>0.00923921643939318</v>
      </c>
      <c r="S38">
        <f t="shared" si="7"/>
        <v>756.7429396310494</v>
      </c>
    </row>
    <row r="39" spans="17:19" ht="12">
      <c r="Q39">
        <f t="shared" si="6"/>
        <v>74000000</v>
      </c>
      <c r="R39">
        <f>'Power Regression'!$B$23*(Data!Q39^('Power Regression'!$B$24))</f>
        <v>0.008838290478084135</v>
      </c>
      <c r="S39">
        <f t="shared" si="7"/>
        <v>763.7346514392833</v>
      </c>
    </row>
    <row r="40" spans="17:19" ht="12">
      <c r="Q40">
        <f t="shared" si="6"/>
        <v>76000000</v>
      </c>
      <c r="R40">
        <f>'Power Regression'!$B$23*(Data!Q40^('Power Regression'!$B$24))</f>
        <v>0.008464771627722875</v>
      </c>
      <c r="S40">
        <f t="shared" si="7"/>
        <v>770.4847601368821</v>
      </c>
    </row>
    <row r="41" spans="17:19" ht="12">
      <c r="Q41">
        <f t="shared" si="6"/>
        <v>78000000</v>
      </c>
      <c r="R41">
        <f>'Power Regression'!$B$23*(Data!Q41^('Power Regression'!$B$24))</f>
        <v>0.0081161369677449</v>
      </c>
      <c r="S41">
        <f t="shared" si="7"/>
        <v>777.0067376740816</v>
      </c>
    </row>
    <row r="42" spans="17:19" ht="12">
      <c r="Q42">
        <f t="shared" si="6"/>
        <v>80000000</v>
      </c>
      <c r="R42">
        <f>'Power Regression'!$B$23*(Data!Q42^('Power Regression'!$B$24))</f>
        <v>0.007790152630236766</v>
      </c>
      <c r="S42">
        <f t="shared" si="7"/>
        <v>783.313030781905</v>
      </c>
    </row>
    <row r="43" spans="17:19" ht="12">
      <c r="Q43">
        <f t="shared" si="6"/>
        <v>82000000</v>
      </c>
      <c r="R43">
        <f>'Power Regression'!$B$23*(Data!Q43^('Power Regression'!$B$24))</f>
        <v>0.007484834489764413</v>
      </c>
      <c r="S43">
        <f t="shared" si="7"/>
        <v>789.4151588489494</v>
      </c>
    </row>
    <row r="44" spans="17:19" ht="12">
      <c r="Q44">
        <f t="shared" si="6"/>
        <v>84000000</v>
      </c>
      <c r="R44">
        <f>'Power Regression'!$B$23*(Data!Q44^('Power Regression'!$B$24))</f>
        <v>0.007198415001657496</v>
      </c>
      <c r="S44">
        <f t="shared" si="7"/>
        <v>795.323800656645</v>
      </c>
    </row>
    <row r="45" spans="17:19" ht="12">
      <c r="Q45">
        <f t="shared" si="6"/>
        <v>86000000</v>
      </c>
      <c r="R45">
        <f>'Power Regression'!$B$23*(Data!Q45^('Power Regression'!$B$24))</f>
        <v>0.006929315107374069</v>
      </c>
      <c r="S45">
        <f t="shared" si="7"/>
        <v>801.048871434467</v>
      </c>
    </row>
    <row r="46" spans="17:19" ht="12">
      <c r="Q46">
        <f t="shared" si="6"/>
        <v>88000000</v>
      </c>
      <c r="R46">
        <f>'Power Regression'!$B$23*(Data!Q46^('Power Regression'!$B$24))</f>
        <v>0.006676120335862349</v>
      </c>
      <c r="S46">
        <f t="shared" si="7"/>
        <v>806.5995914810427</v>
      </c>
    </row>
    <row r="47" spans="17:19" ht="12">
      <c r="Q47">
        <f t="shared" si="6"/>
        <v>90000000</v>
      </c>
      <c r="R47">
        <f>'Power Regression'!$B$23*(Data!Q47^('Power Regression'!$B$24))</f>
        <v>0.00643756039549542</v>
      </c>
      <c r="S47">
        <f t="shared" si="7"/>
        <v>811.9845474166275</v>
      </c>
    </row>
  </sheetData>
  <sheetProtection/>
  <mergeCells count="3">
    <mergeCell ref="AG3:AI3"/>
    <mergeCell ref="AJ3:AL3"/>
    <mergeCell ref="AE3:AF3"/>
  </mergeCells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 topLeftCell="A1">
      <selection activeCell="B23" sqref="B23"/>
    </sheetView>
  </sheetViews>
  <sheetFormatPr defaultColWidth="11.421875" defaultRowHeight="12.75"/>
  <cols>
    <col min="2" max="2" width="12.140625" style="0" bestFit="1" customWidth="1"/>
  </cols>
  <sheetData>
    <row r="1" ht="12">
      <c r="A1" t="s">
        <v>12</v>
      </c>
    </row>
    <row r="2" ht="12.75" thickBot="1"/>
    <row r="3" spans="1:2" ht="12">
      <c r="A3" s="5" t="s">
        <v>13</v>
      </c>
      <c r="B3" s="5"/>
    </row>
    <row r="4" spans="1:2" ht="12">
      <c r="A4" s="2" t="s">
        <v>14</v>
      </c>
      <c r="B4" s="2">
        <v>0.9510548793242898</v>
      </c>
    </row>
    <row r="5" spans="1:2" ht="12">
      <c r="A5" s="2" t="s">
        <v>15</v>
      </c>
      <c r="B5" s="2">
        <v>0.9045053834865394</v>
      </c>
    </row>
    <row r="6" spans="1:2" ht="12">
      <c r="A6" s="2" t="s">
        <v>16</v>
      </c>
      <c r="B6" s="2">
        <v>0.900685598826001</v>
      </c>
    </row>
    <row r="7" spans="1:2" ht="12">
      <c r="A7" s="2" t="s">
        <v>17</v>
      </c>
      <c r="B7" s="2">
        <v>0.27644870391549803</v>
      </c>
    </row>
    <row r="8" spans="1:2" ht="12.75" thickBot="1">
      <c r="A8" s="3" t="s">
        <v>18</v>
      </c>
      <c r="B8" s="3">
        <v>27</v>
      </c>
    </row>
    <row r="10" ht="12.75" thickBot="1">
      <c r="A10" t="s">
        <v>19</v>
      </c>
    </row>
    <row r="11" spans="1:6" ht="12">
      <c r="A11" s="4"/>
      <c r="B11" s="4" t="s">
        <v>24</v>
      </c>
      <c r="C11" s="4" t="s">
        <v>25</v>
      </c>
      <c r="D11" s="4" t="s">
        <v>26</v>
      </c>
      <c r="E11" s="4" t="s">
        <v>27</v>
      </c>
      <c r="F11" s="4" t="s">
        <v>28</v>
      </c>
    </row>
    <row r="12" spans="1:6" ht="12">
      <c r="A12" s="2" t="s">
        <v>20</v>
      </c>
      <c r="B12" s="2">
        <v>1</v>
      </c>
      <c r="C12" s="2">
        <v>18.096783552886098</v>
      </c>
      <c r="D12" s="2">
        <v>18.096783552886098</v>
      </c>
      <c r="E12" s="2">
        <v>236.79486250385733</v>
      </c>
      <c r="F12" s="2">
        <v>2.94086836590158E-14</v>
      </c>
    </row>
    <row r="13" spans="1:6" ht="12">
      <c r="A13" s="2" t="s">
        <v>21</v>
      </c>
      <c r="B13" s="2">
        <v>25</v>
      </c>
      <c r="C13" s="2">
        <v>1.9105971474139674</v>
      </c>
      <c r="D13" s="2">
        <v>0.0764238858965587</v>
      </c>
      <c r="E13" s="2"/>
      <c r="F13" s="2"/>
    </row>
    <row r="14" spans="1:6" ht="12.75" thickBot="1">
      <c r="A14" s="3" t="s">
        <v>22</v>
      </c>
      <c r="B14" s="3">
        <v>26</v>
      </c>
      <c r="C14" s="3">
        <v>20.007380700300065</v>
      </c>
      <c r="D14" s="3"/>
      <c r="E14" s="3"/>
      <c r="F14" s="3"/>
    </row>
    <row r="15" ht="12.75" thickBot="1"/>
    <row r="16" spans="1:9" ht="12">
      <c r="A16" s="4"/>
      <c r="B16" s="4" t="s">
        <v>29</v>
      </c>
      <c r="C16" s="4" t="s">
        <v>17</v>
      </c>
      <c r="D16" s="4" t="s">
        <v>30</v>
      </c>
      <c r="E16" s="4" t="s">
        <v>31</v>
      </c>
      <c r="F16" s="4" t="s">
        <v>32</v>
      </c>
      <c r="G16" s="4" t="s">
        <v>33</v>
      </c>
      <c r="H16" s="4" t="s">
        <v>34</v>
      </c>
      <c r="I16" s="4" t="s">
        <v>35</v>
      </c>
    </row>
    <row r="17" spans="1:9" ht="12">
      <c r="A17" s="2" t="s">
        <v>23</v>
      </c>
      <c r="B17" s="2">
        <v>24.610018758574814</v>
      </c>
      <c r="C17" s="2">
        <v>1.7050582374813459</v>
      </c>
      <c r="D17" s="2">
        <v>14.433535592853355</v>
      </c>
      <c r="E17" s="2">
        <v>1.247429073949304E-13</v>
      </c>
      <c r="F17" s="2">
        <v>21.098385612939865</v>
      </c>
      <c r="G17" s="2">
        <v>28.121651904209763</v>
      </c>
      <c r="H17" s="2">
        <v>21.098385612939865</v>
      </c>
      <c r="I17" s="2">
        <v>28.121651904209763</v>
      </c>
    </row>
    <row r="18" spans="1:9" ht="12.75" thickBot="1">
      <c r="A18" s="3" t="s">
        <v>36</v>
      </c>
      <c r="B18" s="3">
        <v>-1.6191704005247418</v>
      </c>
      <c r="C18" s="3">
        <v>0.10522196749366129</v>
      </c>
      <c r="D18" s="3">
        <v>-15.388140319865077</v>
      </c>
      <c r="E18" s="3">
        <v>2.94086836590158E-14</v>
      </c>
      <c r="F18" s="3">
        <v>-1.8358790973757528</v>
      </c>
      <c r="G18" s="3">
        <v>-1.4024617036737308</v>
      </c>
      <c r="H18" s="3">
        <v>-1.8358790973757528</v>
      </c>
      <c r="I18" s="3">
        <v>-1.4024617036737308</v>
      </c>
    </row>
    <row r="22" ht="12">
      <c r="A22" t="s">
        <v>40</v>
      </c>
    </row>
    <row r="23" spans="1:2" ht="12">
      <c r="A23" t="s">
        <v>37</v>
      </c>
      <c r="B23">
        <f>EXP(B17)</f>
        <v>48752326609.51397</v>
      </c>
    </row>
    <row r="24" spans="1:2" ht="12">
      <c r="A24" t="s">
        <v>38</v>
      </c>
      <c r="B24">
        <f>B18</f>
        <v>-1.6191704005247418</v>
      </c>
    </row>
    <row r="25" spans="1:2" ht="12">
      <c r="A25" t="s">
        <v>39</v>
      </c>
      <c r="B25">
        <f>B5</f>
        <v>0.9045053834865394</v>
      </c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">
      <selection activeCell="B28" sqref="B28"/>
    </sheetView>
  </sheetViews>
  <sheetFormatPr defaultColWidth="11.421875" defaultRowHeight="12.75"/>
  <cols>
    <col min="2" max="2" width="12.8515625" style="0" bestFit="1" customWidth="1"/>
  </cols>
  <sheetData>
    <row r="1" ht="12">
      <c r="A1" t="s">
        <v>12</v>
      </c>
    </row>
    <row r="2" ht="12.75" thickBot="1"/>
    <row r="3" spans="1:2" ht="12">
      <c r="A3" s="5" t="s">
        <v>13</v>
      </c>
      <c r="B3" s="5"/>
    </row>
    <row r="4" spans="1:2" ht="12">
      <c r="A4" s="2" t="s">
        <v>14</v>
      </c>
      <c r="B4" s="2">
        <v>0.9236936300842148</v>
      </c>
    </row>
    <row r="5" spans="1:2" ht="12">
      <c r="A5" s="2" t="s">
        <v>15</v>
      </c>
      <c r="B5" s="2">
        <v>0.8532099222581543</v>
      </c>
    </row>
    <row r="6" spans="1:2" ht="12">
      <c r="A6" s="2" t="s">
        <v>16</v>
      </c>
      <c r="B6" s="2">
        <v>0.8473383191484803</v>
      </c>
    </row>
    <row r="7" spans="1:2" ht="12">
      <c r="A7" s="2" t="s">
        <v>17</v>
      </c>
      <c r="B7" s="2">
        <v>0.34274684351035234</v>
      </c>
    </row>
    <row r="8" spans="1:2" ht="12.75" thickBot="1">
      <c r="A8" s="3" t="s">
        <v>18</v>
      </c>
      <c r="B8" s="3">
        <v>27</v>
      </c>
    </row>
    <row r="10" ht="12.75" thickBot="1">
      <c r="A10" t="s">
        <v>19</v>
      </c>
    </row>
    <row r="11" spans="1:6" ht="12">
      <c r="A11" s="4"/>
      <c r="B11" s="4" t="s">
        <v>24</v>
      </c>
      <c r="C11" s="4" t="s">
        <v>25</v>
      </c>
      <c r="D11" s="4" t="s">
        <v>26</v>
      </c>
      <c r="E11" s="4" t="s">
        <v>27</v>
      </c>
      <c r="F11" s="4" t="s">
        <v>28</v>
      </c>
    </row>
    <row r="12" spans="1:6" ht="12">
      <c r="A12" s="2" t="s">
        <v>20</v>
      </c>
      <c r="B12" s="2">
        <v>1</v>
      </c>
      <c r="C12" s="2">
        <v>17.070495731892315</v>
      </c>
      <c r="D12" s="2">
        <v>17.070495731892315</v>
      </c>
      <c r="E12" s="2">
        <v>145.3112389106203</v>
      </c>
      <c r="F12" s="2">
        <v>6.51750130277358E-12</v>
      </c>
    </row>
    <row r="13" spans="1:6" ht="12">
      <c r="A13" s="2" t="s">
        <v>21</v>
      </c>
      <c r="B13" s="2">
        <v>25</v>
      </c>
      <c r="C13" s="2">
        <v>2.9368849684077487</v>
      </c>
      <c r="D13" s="2">
        <v>0.11747539873630995</v>
      </c>
      <c r="E13" s="2"/>
      <c r="F13" s="2"/>
    </row>
    <row r="14" spans="1:6" ht="12.75" thickBot="1">
      <c r="A14" s="3" t="s">
        <v>22</v>
      </c>
      <c r="B14" s="3">
        <v>26</v>
      </c>
      <c r="C14" s="3">
        <v>20.007380700300065</v>
      </c>
      <c r="D14" s="3"/>
      <c r="E14" s="3"/>
      <c r="F14" s="3"/>
    </row>
    <row r="15" ht="12.75" thickBot="1"/>
    <row r="16" spans="1:9" ht="12">
      <c r="A16" s="4"/>
      <c r="B16" s="4" t="s">
        <v>29</v>
      </c>
      <c r="C16" s="4" t="s">
        <v>17</v>
      </c>
      <c r="D16" s="4" t="s">
        <v>30</v>
      </c>
      <c r="E16" s="4" t="s">
        <v>31</v>
      </c>
      <c r="F16" s="4" t="s">
        <v>32</v>
      </c>
      <c r="G16" s="4" t="s">
        <v>33</v>
      </c>
      <c r="H16" s="4" t="s">
        <v>34</v>
      </c>
      <c r="I16" s="4" t="s">
        <v>35</v>
      </c>
    </row>
    <row r="17" spans="1:9" ht="12">
      <c r="A17" s="2" t="s">
        <v>23</v>
      </c>
      <c r="B17" s="2">
        <v>0.23294668655546746</v>
      </c>
      <c r="C17" s="2">
        <v>0.16687884633501937</v>
      </c>
      <c r="D17" s="2">
        <v>1.3959030258862943</v>
      </c>
      <c r="E17" s="2">
        <v>0.17501805052160524</v>
      </c>
      <c r="F17" s="2">
        <v>-0.11074672825775339</v>
      </c>
      <c r="G17" s="2">
        <v>0.5766401013686884</v>
      </c>
      <c r="H17" s="2">
        <v>-0.11074672825775339</v>
      </c>
      <c r="I17" s="2">
        <v>0.5766401013686884</v>
      </c>
    </row>
    <row r="18" spans="1:9" ht="12.75" thickBot="1">
      <c r="A18" s="3" t="s">
        <v>36</v>
      </c>
      <c r="B18" s="3">
        <v>-1.525192505441141E-07</v>
      </c>
      <c r="C18" s="3">
        <v>1.2652462528551547E-08</v>
      </c>
      <c r="D18" s="3">
        <v>-12.054511143576926</v>
      </c>
      <c r="E18" s="3">
        <v>6.51750130277358E-12</v>
      </c>
      <c r="F18" s="3">
        <v>-1.7857748469264235E-07</v>
      </c>
      <c r="G18" s="3">
        <v>-1.2646101639558587E-07</v>
      </c>
      <c r="H18" s="3">
        <v>-1.7857748469264235E-07</v>
      </c>
      <c r="I18" s="3">
        <v>-1.2646101639558587E-07</v>
      </c>
    </row>
    <row r="24" ht="12">
      <c r="A24" t="s">
        <v>41</v>
      </c>
    </row>
    <row r="25" spans="1:2" ht="12">
      <c r="A25" t="s">
        <v>37</v>
      </c>
      <c r="B25">
        <f>EXP(B17)</f>
        <v>1.2623141792163006</v>
      </c>
    </row>
    <row r="26" spans="1:2" ht="12">
      <c r="A26" t="s">
        <v>38</v>
      </c>
      <c r="B26">
        <f>B18</f>
        <v>-1.525192505441141E-07</v>
      </c>
    </row>
    <row r="27" spans="1:2" ht="12">
      <c r="A27" t="s">
        <v>42</v>
      </c>
      <c r="B27">
        <f>B5</f>
        <v>0.8532099222581543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Lovci</dc:creator>
  <cp:keywords/>
  <dc:description/>
  <cp:lastModifiedBy>Gene </cp:lastModifiedBy>
  <dcterms:created xsi:type="dcterms:W3CDTF">2008-09-15T04:54:25Z</dcterms:created>
  <dcterms:modified xsi:type="dcterms:W3CDTF">2014-03-07T22:27:48Z</dcterms:modified>
  <cp:category/>
  <cp:version/>
  <cp:contentType/>
  <cp:contentStatus/>
</cp:coreProperties>
</file>